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aP1907190 - CCTA PPM 2019_2022 (CCTA)\Grants\MEGA 2022\BCA\BCA Final Files for Submission\"/>
    </mc:Choice>
  </mc:AlternateContent>
  <xr:revisionPtr revIDLastSave="0" documentId="13_ncr:1_{0D87F8DC-28EE-4C92-A73B-C0D4FF1BF5C6}" xr6:coauthVersionLast="47" xr6:coauthVersionMax="47" xr10:uidLastSave="{00000000-0000-0000-0000-000000000000}"/>
  <bookViews>
    <workbookView xWindow="42450" yWindow="675" windowWidth="39420" windowHeight="20670" tabRatio="857" xr2:uid="{4C0223CF-923E-41AF-8042-5CB046A790E5}"/>
  </bookViews>
  <sheets>
    <sheet name="Sheet1" sheetId="54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4" i="54" l="1"/>
  <c r="B13" i="54"/>
  <c r="B12" i="54"/>
  <c r="B11" i="54"/>
  <c r="B10" i="54"/>
  <c r="B9" i="54"/>
  <c r="B8" i="54"/>
  <c r="C7" i="54"/>
  <c r="B7" i="54"/>
  <c r="C66" i="54" l="1"/>
  <c r="C69" i="54" s="1"/>
  <c r="B66" i="54"/>
  <c r="B69" i="54" s="1"/>
  <c r="C82" i="54" l="1"/>
  <c r="C85" i="54" s="1"/>
  <c r="B82" i="54"/>
  <c r="B85" i="54" s="1"/>
  <c r="C31" i="54" l="1"/>
  <c r="B31" i="54"/>
  <c r="C98" i="54" l="1"/>
  <c r="B98" i="54"/>
  <c r="B34" i="54" l="1"/>
  <c r="C34" i="54"/>
  <c r="C16" i="54" l="1"/>
  <c r="B16" i="54"/>
  <c r="C14" i="54"/>
  <c r="C13" i="54"/>
  <c r="C12" i="54"/>
  <c r="C11" i="54"/>
  <c r="C10" i="54"/>
  <c r="C9" i="54"/>
  <c r="C8" i="54"/>
  <c r="C101" i="54"/>
  <c r="B101" i="54"/>
  <c r="C15" i="54" l="1"/>
  <c r="C18" i="54" s="1"/>
  <c r="G83" i="54"/>
  <c r="G86" i="54" s="1"/>
  <c r="F83" i="54"/>
  <c r="F86" i="54" s="1"/>
  <c r="B15" i="54" l="1"/>
  <c r="B18" i="54" s="1"/>
  <c r="C17" i="54"/>
  <c r="F85" i="54"/>
  <c r="G85" i="54"/>
  <c r="B17" i="54" l="1"/>
  <c r="G69" i="54" l="1"/>
  <c r="F69" i="54"/>
  <c r="G31" i="54" l="1"/>
  <c r="G34" i="54" s="1"/>
  <c r="F31" i="54"/>
  <c r="F34" i="54" s="1"/>
  <c r="C51" i="54" l="1"/>
  <c r="B51" i="54"/>
</calcChain>
</file>

<file path=xl/sharedStrings.xml><?xml version="1.0" encoding="utf-8"?>
<sst xmlns="http://schemas.openxmlformats.org/spreadsheetml/2006/main" count="167" uniqueCount="46">
  <si>
    <t>BCA Metric</t>
  </si>
  <si>
    <t>Discounted (7%)</t>
  </si>
  <si>
    <t>Total Benefits</t>
  </si>
  <si>
    <t>Travel Time Savings</t>
  </si>
  <si>
    <t>Prevented Accidents</t>
  </si>
  <si>
    <t>Environmental Emissions</t>
  </si>
  <si>
    <t>Operations &amp; Maintenance</t>
  </si>
  <si>
    <t>Project Cost</t>
  </si>
  <si>
    <t>Benefit Cost Ratio (BCR)</t>
  </si>
  <si>
    <t>Benefit Cost Analysis Summary</t>
  </si>
  <si>
    <t>Net Present Value (2020 $)</t>
  </si>
  <si>
    <t>2020 $</t>
  </si>
  <si>
    <t xml:space="preserve"> FY 2022 MEGA GRANT PROGRAM</t>
  </si>
  <si>
    <t>Project Lifecycle (2021-2057)</t>
  </si>
  <si>
    <t>Residual Value in 2057</t>
  </si>
  <si>
    <t>Automated Driving System (ADS)</t>
  </si>
  <si>
    <t>Maintenance Costs</t>
  </si>
  <si>
    <t>Vehilce Operating Cost Savings</t>
  </si>
  <si>
    <t>I-680 SR4 Interchange</t>
  </si>
  <si>
    <t>MOD - Phases 2 Countywide MOD Implementation</t>
  </si>
  <si>
    <t>Project Lifecycle (2023-2053)</t>
  </si>
  <si>
    <t>MOD Transit Ticketing Benefit</t>
  </si>
  <si>
    <t>Walking QOL Benefit</t>
  </si>
  <si>
    <t>Biking QOL Benefit</t>
  </si>
  <si>
    <t>Emissions Savings Benefit</t>
  </si>
  <si>
    <t>Safety Benefit</t>
  </si>
  <si>
    <t>Northbound 680 Express Lane Conversion</t>
  </si>
  <si>
    <t>Iron Horse Trail Gap and Crossing</t>
  </si>
  <si>
    <t>Quality of Life</t>
  </si>
  <si>
    <t>Highway Preservation and Rehabilitation -Combined</t>
  </si>
  <si>
    <t>Quality of Life Benefits</t>
  </si>
  <si>
    <t>Coordinated Adaptive Ramp Metering (CARM)</t>
  </si>
  <si>
    <t>Shared Mobility Hub (SMH)</t>
  </si>
  <si>
    <t>Zero Emission Express Bus</t>
  </si>
  <si>
    <t>Auto Cost and Time Benefit</t>
  </si>
  <si>
    <t>Truck Time Benefit</t>
  </si>
  <si>
    <t>BCA Analysis Sheet – MOD</t>
  </si>
  <si>
    <t>BCA Analysis Sheet – 680-SR4 Interchange</t>
  </si>
  <si>
    <t>BCA Analysis Sheet – Express lanes</t>
  </si>
  <si>
    <t>BCA Analysis Sheet – Ped and Bike Improvements</t>
  </si>
  <si>
    <t>BCA Analysis Sheet – Highway Preservation</t>
  </si>
  <si>
    <t>BCA Analysis Sheet – Shared Mobility Hub</t>
  </si>
  <si>
    <t>BCA Analysis Sheet – Express Bus</t>
  </si>
  <si>
    <t>BCA Analysis Sheet – CARM</t>
  </si>
  <si>
    <t>BCA Analysis Sheet – ADS</t>
  </si>
  <si>
    <t>680 Forward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</si>
</sst>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11"/>
      <color rgb="FF006100"/>
      <name val="Calibri"/>
      <family val="2"/>
      <scheme val="minor"/>
    </font>
    <font>
      <sz val="11"/>
      <color rgb="FF9C5700"/>
      <name val="Calibri"/>
      <family val="2"/>
      <scheme val="minor"/>
    </font>
    <font>
      <sz val="10"/>
      <color theme="1"/>
      <name val="Segoe UI"/>
      <family val="2"/>
    </font>
    <font>
      <sz val="10"/>
      <color rgb="FF006100"/>
      <name val="Segoe UI"/>
      <family val="2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5" fillId="0" borderId="0"/>
    <xf numFmtId="0" fontId="3" fillId="0" borderId="0"/>
    <xf numFmtId="0" fontId="6" fillId="4" borderId="0" applyNumberFormat="0" applyBorder="0" applyAlignment="0" applyProtection="0"/>
    <xf numFmtId="0" fontId="7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8" fillId="0" borderId="0"/>
    <xf numFmtId="0" fontId="9" fillId="4" borderId="0" applyNumberFormat="0" applyBorder="0" applyAlignment="0" applyProtection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147">
    <xf numFmtId="0" fontId="0" fillId="0" borderId="0" xfId="0"/>
    <xf numFmtId="0" fontId="1" fillId="0" borderId="6" xfId="0" applyFont="1" applyBorder="1"/>
    <xf numFmtId="0" fontId="1" fillId="0" borderId="0" xfId="0" applyFont="1"/>
    <xf numFmtId="0" fontId="0" fillId="0" borderId="0" xfId="0"/>
    <xf numFmtId="0" fontId="1" fillId="0" borderId="7" xfId="0" applyFont="1" applyBorder="1" applyAlignment="1">
      <alignment horizontal="center"/>
    </xf>
    <xf numFmtId="0" fontId="0" fillId="0" borderId="15" xfId="0" applyBorder="1" applyAlignment="1">
      <alignment horizontal="left"/>
    </xf>
    <xf numFmtId="0" fontId="0" fillId="0" borderId="15" xfId="0" applyBorder="1"/>
    <xf numFmtId="0" fontId="0" fillId="0" borderId="19" xfId="0" applyBorder="1"/>
    <xf numFmtId="0" fontId="1" fillId="2" borderId="15" xfId="0" applyFont="1" applyFill="1" applyBorder="1"/>
    <xf numFmtId="164" fontId="1" fillId="2" borderId="4" xfId="0" applyNumberFormat="1" applyFont="1" applyFill="1" applyBorder="1" applyAlignment="1">
      <alignment horizontal="left"/>
    </xf>
    <xf numFmtId="164" fontId="1" fillId="2" borderId="5" xfId="0" applyNumberFormat="1" applyFont="1" applyFill="1" applyBorder="1" applyAlignment="1">
      <alignment horizontal="left"/>
    </xf>
    <xf numFmtId="0" fontId="1" fillId="2" borderId="18" xfId="0" applyFont="1" applyFill="1" applyBorder="1"/>
    <xf numFmtId="2" fontId="1" fillId="2" borderId="13" xfId="0" applyNumberFormat="1" applyFont="1" applyFill="1" applyBorder="1" applyAlignment="1">
      <alignment horizontal="center"/>
    </xf>
    <xf numFmtId="2" fontId="1" fillId="2" borderId="10" xfId="0" applyNumberFormat="1" applyFont="1" applyFill="1" applyBorder="1" applyAlignment="1">
      <alignment horizontal="center"/>
    </xf>
    <xf numFmtId="0" fontId="0" fillId="0" borderId="17" xfId="0" applyBorder="1" applyAlignment="1">
      <alignment horizontal="left" vertical="center"/>
    </xf>
    <xf numFmtId="164" fontId="0" fillId="0" borderId="9" xfId="0" applyNumberFormat="1" applyBorder="1" applyAlignment="1">
      <alignment horizontal="left"/>
    </xf>
    <xf numFmtId="164" fontId="0" fillId="0" borderId="2" xfId="0" applyNumberFormat="1" applyBorder="1" applyAlignment="1">
      <alignment horizontal="left"/>
    </xf>
    <xf numFmtId="0" fontId="0" fillId="0" borderId="15" xfId="0" applyBorder="1" applyAlignment="1">
      <alignment horizontal="left" vertical="center"/>
    </xf>
    <xf numFmtId="164" fontId="0" fillId="0" borderId="4" xfId="0" applyNumberFormat="1" applyBorder="1" applyAlignment="1">
      <alignment horizontal="left"/>
    </xf>
    <xf numFmtId="164" fontId="0" fillId="0" borderId="5" xfId="0" applyNumberFormat="1" applyBorder="1" applyAlignment="1">
      <alignment horizontal="left"/>
    </xf>
    <xf numFmtId="164" fontId="0" fillId="0" borderId="4" xfId="0" applyNumberFormat="1" applyBorder="1" applyAlignment="1">
      <alignment horizontal="right"/>
    </xf>
    <xf numFmtId="164" fontId="0" fillId="0" borderId="5" xfId="0" applyNumberFormat="1" applyBorder="1"/>
    <xf numFmtId="164" fontId="0" fillId="0" borderId="8" xfId="0" applyNumberForma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0" fontId="0" fillId="0" borderId="0" xfId="0"/>
    <xf numFmtId="0" fontId="1" fillId="0" borderId="6" xfId="0" applyFont="1" applyBorder="1"/>
    <xf numFmtId="0" fontId="1" fillId="0" borderId="7" xfId="0" applyFont="1" applyBorder="1" applyAlignment="1">
      <alignment horizontal="center"/>
    </xf>
    <xf numFmtId="0" fontId="0" fillId="0" borderId="15" xfId="0" applyBorder="1" applyAlignment="1">
      <alignment horizontal="left"/>
    </xf>
    <xf numFmtId="0" fontId="0" fillId="0" borderId="15" xfId="0" applyBorder="1"/>
    <xf numFmtId="0" fontId="0" fillId="0" borderId="19" xfId="0" applyBorder="1"/>
    <xf numFmtId="0" fontId="1" fillId="2" borderId="15" xfId="0" applyFont="1" applyFill="1" applyBorder="1"/>
    <xf numFmtId="164" fontId="1" fillId="2" borderId="4" xfId="0" applyNumberFormat="1" applyFont="1" applyFill="1" applyBorder="1" applyAlignment="1">
      <alignment horizontal="left"/>
    </xf>
    <xf numFmtId="164" fontId="1" fillId="2" borderId="5" xfId="0" applyNumberFormat="1" applyFont="1" applyFill="1" applyBorder="1" applyAlignment="1">
      <alignment horizontal="left"/>
    </xf>
    <xf numFmtId="0" fontId="1" fillId="2" borderId="18" xfId="0" applyFont="1" applyFill="1" applyBorder="1"/>
    <xf numFmtId="2" fontId="1" fillId="2" borderId="13" xfId="0" applyNumberFormat="1" applyFont="1" applyFill="1" applyBorder="1" applyAlignment="1">
      <alignment horizontal="center"/>
    </xf>
    <xf numFmtId="2" fontId="1" fillId="2" borderId="10" xfId="0" applyNumberFormat="1" applyFont="1" applyFill="1" applyBorder="1" applyAlignment="1">
      <alignment horizontal="center"/>
    </xf>
    <xf numFmtId="0" fontId="0" fillId="0" borderId="0" xfId="0"/>
    <xf numFmtId="0" fontId="1" fillId="0" borderId="6" xfId="0" applyFont="1" applyBorder="1"/>
    <xf numFmtId="0" fontId="1" fillId="0" borderId="7" xfId="0" applyFont="1" applyBorder="1" applyAlignment="1">
      <alignment horizontal="center"/>
    </xf>
    <xf numFmtId="164" fontId="0" fillId="0" borderId="5" xfId="0" applyNumberFormat="1" applyFont="1" applyBorder="1" applyAlignment="1">
      <alignment horizontal="left"/>
    </xf>
    <xf numFmtId="164" fontId="0" fillId="0" borderId="5" xfId="0" applyNumberFormat="1" applyFont="1" applyBorder="1"/>
    <xf numFmtId="164" fontId="0" fillId="0" borderId="2" xfId="0" applyNumberFormat="1" applyFont="1" applyBorder="1" applyAlignment="1">
      <alignment horizontal="left"/>
    </xf>
    <xf numFmtId="164" fontId="0" fillId="0" borderId="9" xfId="0" applyNumberFormat="1" applyFont="1" applyBorder="1" applyAlignment="1">
      <alignment horizontal="left"/>
    </xf>
    <xf numFmtId="164" fontId="0" fillId="0" borderId="4" xfId="0" applyNumberFormat="1" applyFont="1" applyBorder="1" applyAlignment="1">
      <alignment horizontal="left"/>
    </xf>
    <xf numFmtId="164" fontId="0" fillId="0" borderId="4" xfId="0" applyNumberFormat="1" applyFont="1" applyBorder="1" applyAlignment="1">
      <alignment horizontal="right"/>
    </xf>
    <xf numFmtId="0" fontId="0" fillId="0" borderId="17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0" fillId="0" borderId="15" xfId="0" applyBorder="1" applyAlignment="1">
      <alignment horizontal="left"/>
    </xf>
    <xf numFmtId="0" fontId="0" fillId="0" borderId="15" xfId="0" applyBorder="1"/>
    <xf numFmtId="0" fontId="0" fillId="0" borderId="19" xfId="0" applyBorder="1"/>
    <xf numFmtId="164" fontId="0" fillId="0" borderId="8" xfId="0" applyNumberFormat="1" applyFont="1" applyBorder="1" applyAlignment="1">
      <alignment horizontal="right"/>
    </xf>
    <xf numFmtId="164" fontId="0" fillId="0" borderId="11" xfId="0" applyNumberFormat="1" applyFont="1" applyBorder="1" applyAlignment="1">
      <alignment horizontal="right"/>
    </xf>
    <xf numFmtId="0" fontId="1" fillId="2" borderId="15" xfId="0" applyFont="1" applyFill="1" applyBorder="1"/>
    <xf numFmtId="164" fontId="1" fillId="2" borderId="4" xfId="0" applyNumberFormat="1" applyFont="1" applyFill="1" applyBorder="1" applyAlignment="1">
      <alignment horizontal="left"/>
    </xf>
    <xf numFmtId="164" fontId="1" fillId="2" borderId="5" xfId="0" applyNumberFormat="1" applyFont="1" applyFill="1" applyBorder="1" applyAlignment="1">
      <alignment horizontal="left"/>
    </xf>
    <xf numFmtId="0" fontId="1" fillId="2" borderId="18" xfId="0" applyFont="1" applyFill="1" applyBorder="1"/>
    <xf numFmtId="2" fontId="1" fillId="2" borderId="13" xfId="0" applyNumberFormat="1" applyFont="1" applyFill="1" applyBorder="1" applyAlignment="1">
      <alignment horizontal="center"/>
    </xf>
    <xf numFmtId="2" fontId="1" fillId="2" borderId="10" xfId="0" applyNumberFormat="1" applyFont="1" applyFill="1" applyBorder="1" applyAlignment="1">
      <alignment horizontal="center"/>
    </xf>
    <xf numFmtId="164" fontId="0" fillId="0" borderId="5" xfId="0" applyNumberFormat="1" applyFont="1" applyBorder="1" applyAlignment="1">
      <alignment horizontal="left"/>
    </xf>
    <xf numFmtId="164" fontId="0" fillId="0" borderId="5" xfId="0" applyNumberFormat="1" applyFont="1" applyBorder="1"/>
    <xf numFmtId="164" fontId="0" fillId="0" borderId="2" xfId="0" applyNumberFormat="1" applyFont="1" applyBorder="1" applyAlignment="1">
      <alignment horizontal="left"/>
    </xf>
    <xf numFmtId="164" fontId="0" fillId="0" borderId="9" xfId="0" applyNumberFormat="1" applyFont="1" applyBorder="1" applyAlignment="1">
      <alignment horizontal="left"/>
    </xf>
    <xf numFmtId="164" fontId="0" fillId="0" borderId="4" xfId="0" applyNumberFormat="1" applyFont="1" applyBorder="1" applyAlignment="1">
      <alignment horizontal="left"/>
    </xf>
    <xf numFmtId="164" fontId="0" fillId="0" borderId="4" xfId="0" applyNumberFormat="1" applyFont="1" applyBorder="1" applyAlignment="1">
      <alignment horizontal="right"/>
    </xf>
    <xf numFmtId="0" fontId="0" fillId="0" borderId="0" xfId="0"/>
    <xf numFmtId="0" fontId="1" fillId="0" borderId="6" xfId="0" applyFont="1" applyBorder="1"/>
    <xf numFmtId="0" fontId="1" fillId="0" borderId="0" xfId="0" applyFont="1"/>
    <xf numFmtId="0" fontId="1" fillId="0" borderId="7" xfId="0" applyFont="1" applyBorder="1" applyAlignment="1">
      <alignment horizontal="center"/>
    </xf>
    <xf numFmtId="164" fontId="0" fillId="0" borderId="4" xfId="0" applyNumberFormat="1" applyFont="1" applyBorder="1" applyAlignment="1">
      <alignment horizontal="right"/>
    </xf>
    <xf numFmtId="0" fontId="0" fillId="0" borderId="17" xfId="0" applyFont="1" applyBorder="1" applyAlignment="1">
      <alignment horizontal="left" vertical="center"/>
    </xf>
    <xf numFmtId="0" fontId="0" fillId="0" borderId="15" xfId="0" applyBorder="1" applyAlignment="1">
      <alignment horizontal="left"/>
    </xf>
    <xf numFmtId="0" fontId="0" fillId="0" borderId="15" xfId="0" applyBorder="1"/>
    <xf numFmtId="0" fontId="0" fillId="0" borderId="19" xfId="0" applyBorder="1"/>
    <xf numFmtId="0" fontId="1" fillId="2" borderId="15" xfId="0" applyFont="1" applyFill="1" applyBorder="1"/>
    <xf numFmtId="164" fontId="1" fillId="2" borderId="4" xfId="0" applyNumberFormat="1" applyFont="1" applyFill="1" applyBorder="1" applyAlignment="1">
      <alignment horizontal="left"/>
    </xf>
    <xf numFmtId="164" fontId="1" fillId="2" borderId="5" xfId="0" applyNumberFormat="1" applyFont="1" applyFill="1" applyBorder="1" applyAlignment="1">
      <alignment horizontal="left"/>
    </xf>
    <xf numFmtId="0" fontId="1" fillId="2" borderId="18" xfId="0" applyFont="1" applyFill="1" applyBorder="1"/>
    <xf numFmtId="2" fontId="1" fillId="2" borderId="13" xfId="0" applyNumberFormat="1" applyFont="1" applyFill="1" applyBorder="1" applyAlignment="1">
      <alignment horizontal="center"/>
    </xf>
    <xf numFmtId="2" fontId="1" fillId="2" borderId="10" xfId="0" applyNumberFormat="1" applyFont="1" applyFill="1" applyBorder="1" applyAlignment="1">
      <alignment horizontal="center"/>
    </xf>
    <xf numFmtId="164" fontId="0" fillId="0" borderId="5" xfId="0" applyNumberFormat="1" applyBorder="1"/>
    <xf numFmtId="0" fontId="0" fillId="3" borderId="0" xfId="0" applyFill="1"/>
    <xf numFmtId="0" fontId="0" fillId="0" borderId="17" xfId="0" applyBorder="1" applyAlignment="1">
      <alignment horizontal="left" vertical="center"/>
    </xf>
    <xf numFmtId="164" fontId="0" fillId="0" borderId="9" xfId="0" applyNumberFormat="1" applyBorder="1" applyAlignment="1">
      <alignment horizontal="left"/>
    </xf>
    <xf numFmtId="164" fontId="0" fillId="0" borderId="2" xfId="0" applyNumberFormat="1" applyBorder="1" applyAlignment="1">
      <alignment horizontal="left"/>
    </xf>
    <xf numFmtId="164" fontId="0" fillId="3" borderId="0" xfId="0" applyNumberFormat="1" applyFill="1" applyAlignment="1">
      <alignment horizontal="left"/>
    </xf>
    <xf numFmtId="0" fontId="0" fillId="0" borderId="15" xfId="0" applyBorder="1" applyAlignment="1">
      <alignment horizontal="left" vertical="center"/>
    </xf>
    <xf numFmtId="164" fontId="0" fillId="0" borderId="4" xfId="0" applyNumberFormat="1" applyBorder="1" applyAlignment="1">
      <alignment horizontal="left"/>
    </xf>
    <xf numFmtId="164" fontId="0" fillId="0" borderId="5" xfId="0" applyNumberFormat="1" applyBorder="1" applyAlignment="1">
      <alignment horizontal="left"/>
    </xf>
    <xf numFmtId="164" fontId="0" fillId="0" borderId="4" xfId="0" applyNumberFormat="1" applyBorder="1" applyAlignment="1">
      <alignment horizontal="right"/>
    </xf>
    <xf numFmtId="164" fontId="0" fillId="3" borderId="0" xfId="0" applyNumberFormat="1" applyFill="1" applyAlignment="1">
      <alignment horizontal="right"/>
    </xf>
    <xf numFmtId="164" fontId="0" fillId="3" borderId="0" xfId="0" applyNumberFormat="1" applyFill="1"/>
    <xf numFmtId="164" fontId="1" fillId="3" borderId="0" xfId="0" applyNumberFormat="1" applyFont="1" applyFill="1" applyAlignment="1">
      <alignment horizontal="left"/>
    </xf>
    <xf numFmtId="164" fontId="0" fillId="0" borderId="8" xfId="0" applyNumberForma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2" fontId="1" fillId="3" borderId="0" xfId="0" applyNumberFormat="1" applyFont="1" applyFill="1" applyAlignment="1">
      <alignment horizontal="center"/>
    </xf>
    <xf numFmtId="164" fontId="0" fillId="0" borderId="3" xfId="0" applyNumberFormat="1" applyFont="1" applyBorder="1" applyAlignment="1">
      <alignment horizontal="left"/>
    </xf>
    <xf numFmtId="0" fontId="0" fillId="0" borderId="0" xfId="0"/>
    <xf numFmtId="164" fontId="0" fillId="0" borderId="4" xfId="0" applyNumberFormat="1" applyFont="1" applyBorder="1" applyAlignment="1">
      <alignment horizontal="left"/>
    </xf>
    <xf numFmtId="0" fontId="0" fillId="0" borderId="15" xfId="0" applyBorder="1"/>
    <xf numFmtId="0" fontId="0" fillId="0" borderId="17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0" fillId="0" borderId="15" xfId="0" applyBorder="1" applyAlignment="1">
      <alignment horizontal="left"/>
    </xf>
    <xf numFmtId="0" fontId="0" fillId="0" borderId="15" xfId="0" applyBorder="1"/>
    <xf numFmtId="164" fontId="0" fillId="0" borderId="5" xfId="0" applyNumberFormat="1" applyFont="1" applyBorder="1" applyAlignment="1">
      <alignment horizontal="left"/>
    </xf>
    <xf numFmtId="164" fontId="0" fillId="0" borderId="5" xfId="0" applyNumberFormat="1" applyFont="1" applyBorder="1"/>
    <xf numFmtId="164" fontId="0" fillId="0" borderId="2" xfId="0" applyNumberFormat="1" applyFont="1" applyBorder="1" applyAlignment="1">
      <alignment horizontal="left"/>
    </xf>
    <xf numFmtId="164" fontId="0" fillId="0" borderId="9" xfId="0" applyNumberFormat="1" applyFont="1" applyBorder="1" applyAlignment="1">
      <alignment horizontal="left"/>
    </xf>
    <xf numFmtId="164" fontId="0" fillId="0" borderId="4" xfId="0" applyNumberFormat="1" applyFont="1" applyBorder="1" applyAlignment="1">
      <alignment horizontal="left"/>
    </xf>
    <xf numFmtId="164" fontId="0" fillId="0" borderId="4" xfId="0" applyNumberFormat="1" applyFont="1" applyBorder="1" applyAlignment="1">
      <alignment horizontal="right"/>
    </xf>
    <xf numFmtId="164" fontId="0" fillId="0" borderId="4" xfId="0" applyNumberFormat="1" applyFont="1" applyFill="1" applyBorder="1" applyAlignment="1">
      <alignment horizontal="left"/>
    </xf>
    <xf numFmtId="164" fontId="0" fillId="0" borderId="5" xfId="0" applyNumberFormat="1" applyFont="1" applyFill="1" applyBorder="1" applyAlignment="1">
      <alignment horizontal="left"/>
    </xf>
    <xf numFmtId="164" fontId="0" fillId="0" borderId="5" xfId="0" applyNumberFormat="1" applyFont="1" applyBorder="1"/>
    <xf numFmtId="164" fontId="0" fillId="0" borderId="4" xfId="0" applyNumberFormat="1" applyFont="1" applyBorder="1" applyAlignment="1">
      <alignment horizontal="right"/>
    </xf>
    <xf numFmtId="164" fontId="0" fillId="0" borderId="8" xfId="0" applyNumberFormat="1" applyFont="1" applyBorder="1" applyAlignment="1">
      <alignment horizontal="right"/>
    </xf>
    <xf numFmtId="164" fontId="0" fillId="0" borderId="11" xfId="0" applyNumberFormat="1" applyFont="1" applyBorder="1" applyAlignment="1">
      <alignment horizontal="right"/>
    </xf>
    <xf numFmtId="164" fontId="0" fillId="0" borderId="5" xfId="0" applyNumberFormat="1" applyFont="1" applyBorder="1" applyAlignment="1">
      <alignment horizontal="left"/>
    </xf>
    <xf numFmtId="164" fontId="0" fillId="0" borderId="5" xfId="0" applyNumberFormat="1" applyFont="1" applyBorder="1"/>
    <xf numFmtId="164" fontId="0" fillId="0" borderId="2" xfId="0" applyNumberFormat="1" applyFont="1" applyBorder="1" applyAlignment="1">
      <alignment horizontal="left"/>
    </xf>
    <xf numFmtId="164" fontId="0" fillId="0" borderId="9" xfId="0" applyNumberFormat="1" applyFont="1" applyBorder="1" applyAlignment="1">
      <alignment horizontal="left"/>
    </xf>
    <xf numFmtId="164" fontId="0" fillId="0" borderId="4" xfId="0" applyNumberFormat="1" applyFont="1" applyBorder="1" applyAlignment="1">
      <alignment horizontal="left"/>
    </xf>
    <xf numFmtId="164" fontId="0" fillId="0" borderId="4" xfId="0" applyNumberFormat="1" applyFont="1" applyBorder="1" applyAlignment="1">
      <alignment horizontal="right"/>
    </xf>
    <xf numFmtId="0" fontId="0" fillId="0" borderId="0" xfId="0"/>
    <xf numFmtId="0" fontId="1" fillId="0" borderId="1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0" xfId="0" applyFont="1" applyAlignment="1"/>
    <xf numFmtId="0" fontId="0" fillId="0" borderId="0" xfId="0" applyAlignment="1"/>
    <xf numFmtId="0" fontId="4" fillId="0" borderId="0" xfId="0" applyFont="1"/>
    <xf numFmtId="0" fontId="0" fillId="0" borderId="0" xfId="0"/>
    <xf numFmtId="0" fontId="1" fillId="0" borderId="12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3" borderId="0" xfId="0" applyFill="1"/>
    <xf numFmtId="0" fontId="0" fillId="0" borderId="0" xfId="0" applyBorder="1"/>
    <xf numFmtId="0" fontId="0" fillId="0" borderId="0" xfId="0" applyFill="1" applyBorder="1"/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10" fillId="0" borderId="0" xfId="0" applyFont="1" applyFill="1" applyBorder="1" applyAlignment="1">
      <alignment vertical="center" wrapText="1"/>
    </xf>
    <xf numFmtId="164" fontId="0" fillId="0" borderId="0" xfId="0" applyNumberFormat="1" applyFill="1" applyBorder="1"/>
    <xf numFmtId="164" fontId="0" fillId="0" borderId="0" xfId="0" applyNumberFormat="1" applyFill="1" applyBorder="1" applyAlignment="1">
      <alignment horizontal="right"/>
    </xf>
    <xf numFmtId="2" fontId="1" fillId="0" borderId="0" xfId="0" applyNumberFormat="1" applyFont="1" applyFill="1" applyBorder="1" applyAlignment="1">
      <alignment horizontal="center"/>
    </xf>
    <xf numFmtId="44" fontId="0" fillId="0" borderId="0" xfId="0" applyNumberFormat="1" applyFill="1" applyBorder="1"/>
    <xf numFmtId="0" fontId="0" fillId="0" borderId="0" xfId="0" applyFill="1" applyBorder="1" applyAlignment="1">
      <alignment horizontal="left"/>
    </xf>
    <xf numFmtId="0" fontId="0" fillId="0" borderId="0" xfId="0" applyFill="1"/>
    <xf numFmtId="0" fontId="11" fillId="0" borderId="0" xfId="15"/>
  </cellXfs>
  <cellStyles count="16">
    <cellStyle name="20% - Accent1 2" xfId="8" xr:uid="{7C0679DE-9CC5-4EFD-A19B-74C0532AEFE6}"/>
    <cellStyle name="20% - Accent4 2" xfId="9" xr:uid="{DDB67412-F2B0-4D07-97C9-D1FC71B9DC35}"/>
    <cellStyle name="40% - Accent4 2" xfId="10" xr:uid="{57FA8143-86FD-4F68-AC29-C18F0156B864}"/>
    <cellStyle name="Currency 2" xfId="13" xr:uid="{8D3009C8-5FB0-4D38-B0B7-79A8F33516F3}"/>
    <cellStyle name="Good 2" xfId="6" xr:uid="{2B300A54-1E1C-4CFE-B90A-F1C79715C2DD}"/>
    <cellStyle name="Good 3" xfId="12" xr:uid="{1777291B-34A7-46FB-9CA0-13B4C91CDFDC}"/>
    <cellStyle name="Hyperlink" xfId="15" builtinId="8"/>
    <cellStyle name="Neutral 2" xfId="7" xr:uid="{3F39D12B-7F02-4A81-8386-C3B70BA9CFC2}"/>
    <cellStyle name="Normal" xfId="0" builtinId="0"/>
    <cellStyle name="Normal 2" xfId="1" xr:uid="{00000000-0005-0000-0000-000004000000}"/>
    <cellStyle name="Normal 2 2" xfId="3" xr:uid="{00000000-0005-0000-0000-000005000000}"/>
    <cellStyle name="Normal 3" xfId="4" xr:uid="{24A09FC3-06B6-440E-9E4A-F3FAE70A6EF1}"/>
    <cellStyle name="Normal 3 2" xfId="5" xr:uid="{F9D1681C-A638-4C1F-9DF8-43F2B368E6FE}"/>
    <cellStyle name="Normal 4" xfId="11" xr:uid="{F35AE76F-CF37-4484-9292-6023BFFCD05B}"/>
    <cellStyle name="Percent 2" xfId="2" xr:uid="{00000000-0005-0000-0000-000008000000}"/>
    <cellStyle name="Percent 3" xfId="14" xr:uid="{FADB0C01-B5DD-4D06-939E-760C412085C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ccta.net/680FORWARD-2022-MPDG-Mega-Application-Resource-Page/" TargetMode="External"/><Relationship Id="rId3" Type="http://schemas.openxmlformats.org/officeDocument/2006/relationships/hyperlink" Target="https://ccta.net/680FORWARD-2022-MPDG-Mega-Application-Resource-Page/" TargetMode="External"/><Relationship Id="rId7" Type="http://schemas.openxmlformats.org/officeDocument/2006/relationships/hyperlink" Target="https://ccta.net/680FORWARD-2022-MPDG-Mega-Application-Resource-Page/" TargetMode="External"/><Relationship Id="rId2" Type="http://schemas.openxmlformats.org/officeDocument/2006/relationships/hyperlink" Target="https://ccta.net/680FORWARD-2022-MPDG-Mega-Application-Resource-Page/" TargetMode="External"/><Relationship Id="rId1" Type="http://schemas.openxmlformats.org/officeDocument/2006/relationships/hyperlink" Target="https://ccta.net/680FORWARD-2022-MPDG-Mega-Application-Resource-Page/" TargetMode="External"/><Relationship Id="rId6" Type="http://schemas.openxmlformats.org/officeDocument/2006/relationships/hyperlink" Target="https://ccta.net/680FORWARD-2022-MPDG-Mega-Application-Resource-Page/" TargetMode="External"/><Relationship Id="rId5" Type="http://schemas.openxmlformats.org/officeDocument/2006/relationships/hyperlink" Target="https://ccta.net/680FORWARD-2022-MPDG-Mega-Application-Resource-Page/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s://ccta.net/680FORWARD-2022-MPDG-Mega-Application-Resource-Page/" TargetMode="External"/><Relationship Id="rId9" Type="http://schemas.openxmlformats.org/officeDocument/2006/relationships/hyperlink" Target="https://ccta.net/680FORWARD-2022-MPDG-Mega-Application-Resource-Pag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E7A817-D66F-4EFE-B00C-1687BD370D3A}">
  <dimension ref="A1:Q102"/>
  <sheetViews>
    <sheetView tabSelected="1" zoomScale="70" zoomScaleNormal="70" workbookViewId="0">
      <selection activeCell="H24" sqref="H24"/>
    </sheetView>
  </sheetViews>
  <sheetFormatPr defaultRowHeight="15" x14ac:dyDescent="0.25"/>
  <cols>
    <col min="1" max="1" width="30.7109375" bestFit="1" customWidth="1"/>
    <col min="2" max="2" width="26.5703125" bestFit="1" customWidth="1"/>
    <col min="3" max="3" width="28.42578125" customWidth="1"/>
    <col min="5" max="5" width="31.5703125" customWidth="1"/>
    <col min="6" max="6" width="22.28515625" customWidth="1"/>
    <col min="7" max="7" width="39.85546875" customWidth="1"/>
    <col min="8" max="8" width="21.85546875" customWidth="1"/>
    <col min="9" max="9" width="22.42578125" customWidth="1"/>
    <col min="13" max="13" width="19.5703125" bestFit="1" customWidth="1"/>
    <col min="14" max="14" width="25.28515625" customWidth="1"/>
    <col min="15" max="15" width="33.5703125" customWidth="1"/>
  </cols>
  <sheetData>
    <row r="1" spans="1:17" ht="18.75" x14ac:dyDescent="0.3">
      <c r="A1" s="128" t="s">
        <v>12</v>
      </c>
      <c r="B1" s="129"/>
      <c r="C1" s="129"/>
      <c r="D1" s="129"/>
    </row>
    <row r="2" spans="1:17" x14ac:dyDescent="0.25">
      <c r="A2" s="66" t="s">
        <v>45</v>
      </c>
      <c r="B2" s="64"/>
      <c r="C2" s="64"/>
    </row>
    <row r="3" spans="1:17" x14ac:dyDescent="0.25">
      <c r="A3" s="66" t="s">
        <v>9</v>
      </c>
      <c r="B3" s="64"/>
      <c r="C3" s="64"/>
      <c r="E3" s="134"/>
      <c r="F3" s="134"/>
      <c r="G3" s="134"/>
    </row>
    <row r="4" spans="1:17" ht="15.75" thickBot="1" x14ac:dyDescent="0.3">
      <c r="A4" s="64"/>
      <c r="B4" s="64"/>
      <c r="C4" s="64"/>
      <c r="E4" s="134"/>
      <c r="F4" s="134"/>
      <c r="G4" s="134"/>
    </row>
    <row r="5" spans="1:17" x14ac:dyDescent="0.25">
      <c r="A5" s="122" t="s">
        <v>0</v>
      </c>
      <c r="B5" s="124" t="s">
        <v>13</v>
      </c>
      <c r="C5" s="125"/>
      <c r="E5" s="135"/>
      <c r="F5" s="136"/>
      <c r="G5" s="136"/>
    </row>
    <row r="6" spans="1:17" ht="15.75" thickBot="1" x14ac:dyDescent="0.3">
      <c r="A6" s="123"/>
      <c r="B6" s="67" t="s">
        <v>11</v>
      </c>
      <c r="C6" s="65" t="s">
        <v>1</v>
      </c>
      <c r="E6" s="135"/>
      <c r="F6" s="137"/>
      <c r="G6" s="138"/>
      <c r="L6" s="133"/>
      <c r="M6" s="133"/>
      <c r="N6" s="133"/>
      <c r="O6" s="133"/>
      <c r="P6" s="133"/>
      <c r="Q6" s="133"/>
    </row>
    <row r="7" spans="1:17" x14ac:dyDescent="0.25">
      <c r="A7" s="81" t="s">
        <v>3</v>
      </c>
      <c r="B7" s="82">
        <f>B26+F26+B42+F42+F59+B77+F77+B93+B63+B64</f>
        <v>11640655783.110737</v>
      </c>
      <c r="C7" s="82">
        <f>C26+G26+C42+G42+G59+C77+G77+C93+C63+C64</f>
        <v>2875540937.9506731</v>
      </c>
      <c r="E7" s="139"/>
      <c r="F7" s="140"/>
      <c r="G7" s="140"/>
      <c r="L7" s="133"/>
      <c r="M7" s="133"/>
      <c r="N7" s="133"/>
      <c r="O7" s="133"/>
      <c r="P7" s="133"/>
      <c r="Q7" s="133"/>
    </row>
    <row r="8" spans="1:17" x14ac:dyDescent="0.25">
      <c r="A8" s="85" t="s">
        <v>4</v>
      </c>
      <c r="B8" s="86">
        <f>B27+F27+B43+F43+B65+F60+B78+F78+B94</f>
        <v>3948387117.5218778</v>
      </c>
      <c r="C8" s="87">
        <f>C27+G27+C43+G43+C65+G60+C78+G78+C94</f>
        <v>1145252161.3001637</v>
      </c>
      <c r="E8" s="139"/>
      <c r="F8" s="140"/>
      <c r="G8" s="140"/>
      <c r="L8" s="133"/>
      <c r="M8" s="133"/>
      <c r="N8" s="134"/>
      <c r="O8" s="134"/>
      <c r="P8" s="133"/>
      <c r="Q8" s="133"/>
    </row>
    <row r="9" spans="1:17" x14ac:dyDescent="0.25">
      <c r="A9" s="70" t="s">
        <v>5</v>
      </c>
      <c r="B9" s="86">
        <f>B28+F28+B44+F44+B62+F61+B79+F79+B95</f>
        <v>90291104.244259626</v>
      </c>
      <c r="C9" s="87">
        <f>C28+G28+C44+G44+C62+G61+C79+G79+C95</f>
        <v>38443312.392447472</v>
      </c>
      <c r="E9" s="139"/>
      <c r="F9" s="140"/>
      <c r="G9" s="140"/>
      <c r="L9" s="133"/>
      <c r="M9" s="133"/>
      <c r="N9" s="134"/>
      <c r="O9" s="134"/>
      <c r="P9" s="133"/>
      <c r="Q9" s="133"/>
    </row>
    <row r="10" spans="1:17" x14ac:dyDescent="0.25">
      <c r="A10" s="71" t="s">
        <v>14</v>
      </c>
      <c r="B10" s="86">
        <f>B29+F29+B45+F46+F62+B80+F80</f>
        <v>388767556.81019706</v>
      </c>
      <c r="C10" s="87">
        <f>C29+G29+C45+G46+G62+C80+G80</f>
        <v>76611981.326812074</v>
      </c>
      <c r="E10" s="139"/>
      <c r="F10" s="140"/>
      <c r="G10" s="140"/>
      <c r="L10" s="133"/>
      <c r="M10" s="133"/>
      <c r="N10" s="134"/>
      <c r="O10" s="134"/>
      <c r="P10" s="133"/>
      <c r="Q10" s="133"/>
    </row>
    <row r="11" spans="1:17" x14ac:dyDescent="0.25">
      <c r="A11" s="71" t="s">
        <v>16</v>
      </c>
      <c r="B11" s="86">
        <f>B30+F30+B46+F65+B81+F82+B97</f>
        <v>76545393.516833186</v>
      </c>
      <c r="C11" s="87">
        <f>C30+G30+C46+G65+C81+G82+C97</f>
        <v>106034427.39573941</v>
      </c>
      <c r="E11" s="139"/>
      <c r="F11" s="140"/>
      <c r="G11" s="140"/>
      <c r="L11" s="133"/>
      <c r="M11" s="133"/>
      <c r="N11" s="143"/>
      <c r="O11" s="143"/>
      <c r="P11" s="133"/>
      <c r="Q11" s="133"/>
    </row>
    <row r="12" spans="1:17" s="64" customFormat="1" x14ac:dyDescent="0.25">
      <c r="A12" s="69" t="s">
        <v>21</v>
      </c>
      <c r="B12" s="86">
        <f>B59</f>
        <v>2366744.8120300784</v>
      </c>
      <c r="C12" s="87">
        <f>C59</f>
        <v>802601.59695837728</v>
      </c>
      <c r="E12" s="139"/>
      <c r="F12" s="140"/>
      <c r="G12" s="140"/>
      <c r="L12" s="133"/>
      <c r="M12" s="133"/>
      <c r="N12" s="134"/>
      <c r="O12" s="134"/>
      <c r="P12" s="133"/>
      <c r="Q12" s="133"/>
    </row>
    <row r="13" spans="1:17" s="64" customFormat="1" x14ac:dyDescent="0.25">
      <c r="A13" s="71" t="s">
        <v>30</v>
      </c>
      <c r="B13" s="86">
        <f>B60+B61+F81+F45</f>
        <v>867897416.61060941</v>
      </c>
      <c r="C13" s="87">
        <f>C60+C61+G81+G45</f>
        <v>260417734.04085881</v>
      </c>
      <c r="E13" s="139"/>
      <c r="F13" s="140"/>
      <c r="G13" s="140"/>
      <c r="L13" s="133"/>
      <c r="M13" s="133"/>
      <c r="N13" s="134"/>
      <c r="O13" s="134"/>
      <c r="P13" s="133"/>
      <c r="Q13" s="133"/>
    </row>
    <row r="14" spans="1:17" x14ac:dyDescent="0.25">
      <c r="A14" s="71" t="s">
        <v>17</v>
      </c>
      <c r="B14" s="88">
        <f>B47</f>
        <v>7730774.7468916448</v>
      </c>
      <c r="C14" s="79">
        <f>C47</f>
        <v>3842186.8012665655</v>
      </c>
      <c r="E14" s="134"/>
      <c r="F14" s="141"/>
      <c r="G14" s="140"/>
      <c r="L14" s="133"/>
      <c r="M14" s="133"/>
      <c r="N14" s="144"/>
      <c r="O14" s="144"/>
      <c r="P14" s="133"/>
      <c r="Q14" s="133"/>
    </row>
    <row r="15" spans="1:17" x14ac:dyDescent="0.25">
      <c r="A15" s="73" t="s">
        <v>2</v>
      </c>
      <c r="B15" s="74">
        <f>SUM(B7:B14)</f>
        <v>17022641891.373434</v>
      </c>
      <c r="C15" s="75">
        <f>SUM(C7:C14)</f>
        <v>4506945342.8049202</v>
      </c>
      <c r="E15" s="134"/>
      <c r="F15" s="141"/>
      <c r="G15" s="141"/>
      <c r="L15" s="133"/>
      <c r="M15" s="133"/>
      <c r="N15" s="144"/>
      <c r="O15" s="144"/>
      <c r="P15" s="133"/>
      <c r="Q15" s="133"/>
    </row>
    <row r="16" spans="1:17" x14ac:dyDescent="0.25">
      <c r="A16" s="71" t="s">
        <v>7</v>
      </c>
      <c r="B16" s="88">
        <f>B32+F32+B49+F48+B67+F67+F84+B83+B99</f>
        <v>-1143889986.0132086</v>
      </c>
      <c r="C16" s="79">
        <f>C32+G32+C49+G48+C67+G67+G84+C83+C99</f>
        <v>-740496169.74939203</v>
      </c>
      <c r="E16" s="138"/>
      <c r="F16" s="142"/>
      <c r="G16" s="142"/>
      <c r="L16" s="133"/>
      <c r="M16" s="133"/>
      <c r="N16" s="144"/>
      <c r="O16" s="144"/>
      <c r="P16" s="133"/>
      <c r="Q16" s="133"/>
    </row>
    <row r="17" spans="1:17" ht="15.75" thickBot="1" x14ac:dyDescent="0.3">
      <c r="A17" s="72" t="s">
        <v>10</v>
      </c>
      <c r="B17" s="92">
        <f>B15+B16</f>
        <v>15878751905.360226</v>
      </c>
      <c r="C17" s="93">
        <f>C15+C16</f>
        <v>3766449173.0555282</v>
      </c>
      <c r="E17" s="134"/>
      <c r="F17" s="134"/>
      <c r="G17" s="134"/>
      <c r="L17" s="133"/>
      <c r="M17" s="133"/>
      <c r="N17" s="134"/>
      <c r="O17" s="134"/>
      <c r="P17" s="133"/>
      <c r="Q17" s="133"/>
    </row>
    <row r="18" spans="1:17" ht="15.75" thickBot="1" x14ac:dyDescent="0.3">
      <c r="A18" s="76" t="s">
        <v>8</v>
      </c>
      <c r="B18" s="77">
        <f>ABS(B15/B16)</f>
        <v>14.881362805441039</v>
      </c>
      <c r="C18" s="78">
        <f>ABS(C15/C16)</f>
        <v>6.0863857598753235</v>
      </c>
      <c r="L18" s="133"/>
      <c r="M18" s="133"/>
      <c r="N18" s="134"/>
      <c r="O18" s="134"/>
      <c r="P18" s="133"/>
      <c r="Q18" s="133"/>
    </row>
    <row r="19" spans="1:17" x14ac:dyDescent="0.25">
      <c r="L19" s="133"/>
      <c r="M19" s="133"/>
      <c r="N19" s="134"/>
      <c r="O19" s="134"/>
      <c r="P19" s="133"/>
      <c r="Q19" s="133"/>
    </row>
    <row r="20" spans="1:17" x14ac:dyDescent="0.25">
      <c r="N20" s="145"/>
      <c r="O20" s="145"/>
    </row>
    <row r="21" spans="1:17" ht="18.75" x14ac:dyDescent="0.3">
      <c r="A21" s="2" t="s">
        <v>18</v>
      </c>
      <c r="B21" s="3"/>
      <c r="C21" s="3"/>
      <c r="E21" s="128" t="s">
        <v>26</v>
      </c>
      <c r="F21" s="129"/>
      <c r="G21" s="129"/>
      <c r="H21" s="129"/>
    </row>
    <row r="22" spans="1:17" ht="18.75" x14ac:dyDescent="0.3">
      <c r="A22" s="2" t="s">
        <v>9</v>
      </c>
      <c r="B22" s="3"/>
      <c r="C22" s="3"/>
      <c r="E22" s="128" t="s">
        <v>9</v>
      </c>
      <c r="F22" s="129"/>
      <c r="G22" s="129"/>
      <c r="H22" s="129"/>
    </row>
    <row r="23" spans="1:17" ht="15.75" thickBot="1" x14ac:dyDescent="0.3">
      <c r="A23" s="3"/>
      <c r="B23" s="3"/>
      <c r="C23" s="3"/>
      <c r="E23" s="24"/>
      <c r="F23" s="24"/>
      <c r="G23" s="24"/>
      <c r="H23" s="24"/>
    </row>
    <row r="24" spans="1:17" x14ac:dyDescent="0.25">
      <c r="A24" s="122" t="s">
        <v>0</v>
      </c>
      <c r="B24" s="124" t="s">
        <v>13</v>
      </c>
      <c r="C24" s="125"/>
      <c r="E24" s="122" t="s">
        <v>0</v>
      </c>
      <c r="F24" s="130" t="s">
        <v>13</v>
      </c>
      <c r="G24" s="131"/>
      <c r="H24" s="24"/>
    </row>
    <row r="25" spans="1:17" ht="15.75" thickBot="1" x14ac:dyDescent="0.3">
      <c r="A25" s="123"/>
      <c r="B25" s="4" t="s">
        <v>11</v>
      </c>
      <c r="C25" s="1" t="s">
        <v>1</v>
      </c>
      <c r="E25" s="123"/>
      <c r="F25" s="26" t="s">
        <v>11</v>
      </c>
      <c r="G25" s="25" t="s">
        <v>1</v>
      </c>
      <c r="H25" s="24"/>
    </row>
    <row r="26" spans="1:17" x14ac:dyDescent="0.25">
      <c r="A26" s="14" t="s">
        <v>3</v>
      </c>
      <c r="B26" s="15">
        <v>6305836266.4017258</v>
      </c>
      <c r="C26" s="16">
        <v>1588980496.0158567</v>
      </c>
      <c r="E26" s="14" t="s">
        <v>3</v>
      </c>
      <c r="F26" s="118">
        <v>1220349406.7084699</v>
      </c>
      <c r="G26" s="117">
        <v>312857292.80693346</v>
      </c>
      <c r="H26" s="24"/>
    </row>
    <row r="27" spans="1:17" x14ac:dyDescent="0.25">
      <c r="A27" s="17" t="s">
        <v>4</v>
      </c>
      <c r="B27" s="18">
        <v>76767033.471651211</v>
      </c>
      <c r="C27" s="19">
        <v>21724079.886028036</v>
      </c>
      <c r="E27" s="17" t="s">
        <v>4</v>
      </c>
      <c r="F27" s="119">
        <v>74172238.415104896</v>
      </c>
      <c r="G27" s="115">
        <v>18739674.529492054</v>
      </c>
      <c r="H27" s="24"/>
    </row>
    <row r="28" spans="1:17" x14ac:dyDescent="0.25">
      <c r="A28" s="5" t="s">
        <v>5</v>
      </c>
      <c r="B28" s="18">
        <v>567063.83745012304</v>
      </c>
      <c r="C28" s="19">
        <v>262565.58385206218</v>
      </c>
      <c r="E28" s="27" t="s">
        <v>5</v>
      </c>
      <c r="F28" s="119">
        <v>46737328.839374997</v>
      </c>
      <c r="G28" s="115">
        <v>18604195.863258701</v>
      </c>
      <c r="H28" s="24"/>
    </row>
    <row r="29" spans="1:17" x14ac:dyDescent="0.25">
      <c r="A29" s="6" t="s">
        <v>14</v>
      </c>
      <c r="B29" s="18">
        <v>191394000</v>
      </c>
      <c r="C29" s="19">
        <v>25142878.020685565</v>
      </c>
      <c r="E29" s="28" t="s">
        <v>14</v>
      </c>
      <c r="F29" s="119">
        <v>94268160</v>
      </c>
      <c r="G29" s="115">
        <v>12383736.418667618</v>
      </c>
      <c r="H29" s="24"/>
    </row>
    <row r="30" spans="1:17" x14ac:dyDescent="0.25">
      <c r="A30" s="71" t="s">
        <v>6</v>
      </c>
      <c r="B30" s="20">
        <v>-6356381.3777778</v>
      </c>
      <c r="C30" s="21">
        <v>47447415.757311426</v>
      </c>
      <c r="E30" s="28" t="s">
        <v>6</v>
      </c>
      <c r="F30" s="120">
        <v>81464687.235555559</v>
      </c>
      <c r="G30" s="116">
        <v>58073624.44846341</v>
      </c>
      <c r="H30" s="24"/>
    </row>
    <row r="31" spans="1:17" x14ac:dyDescent="0.25">
      <c r="A31" s="8" t="s">
        <v>2</v>
      </c>
      <c r="B31" s="9">
        <f>SUM(B26:B30)</f>
        <v>6568207982.3330488</v>
      </c>
      <c r="C31" s="10">
        <f>SUM(C26:C30)</f>
        <v>1683557435.2637339</v>
      </c>
      <c r="E31" s="30" t="s">
        <v>2</v>
      </c>
      <c r="F31" s="31">
        <f>SUM(F26:F30)</f>
        <v>1516991821.1985054</v>
      </c>
      <c r="G31" s="32">
        <f>SUM(G26:G30)</f>
        <v>420658524.06681526</v>
      </c>
      <c r="H31" s="24"/>
    </row>
    <row r="32" spans="1:17" x14ac:dyDescent="0.25">
      <c r="A32" s="6" t="s">
        <v>7</v>
      </c>
      <c r="B32" s="20">
        <v>-318990000</v>
      </c>
      <c r="C32" s="21">
        <v>-235436128.84545976</v>
      </c>
      <c r="E32" s="28" t="s">
        <v>7</v>
      </c>
      <c r="F32" s="88">
        <v>-157113600</v>
      </c>
      <c r="G32" s="79">
        <v>-97991808</v>
      </c>
      <c r="H32" s="24"/>
    </row>
    <row r="33" spans="1:8" ht="15.75" thickBot="1" x14ac:dyDescent="0.3">
      <c r="A33" s="7" t="s">
        <v>10</v>
      </c>
      <c r="B33" s="22">
        <v>4783194926.9030514</v>
      </c>
      <c r="C33" s="23">
        <v>1167864855.2467968</v>
      </c>
      <c r="E33" s="29" t="s">
        <v>10</v>
      </c>
      <c r="F33" s="92">
        <v>1359878221</v>
      </c>
      <c r="G33" s="93">
        <v>322666716</v>
      </c>
      <c r="H33" s="24"/>
    </row>
    <row r="34" spans="1:8" ht="15.75" thickBot="1" x14ac:dyDescent="0.3">
      <c r="A34" s="11" t="s">
        <v>8</v>
      </c>
      <c r="B34" s="12">
        <f>ABS(B31/B32)</f>
        <v>20.590639149606723</v>
      </c>
      <c r="C34" s="13">
        <f>ABS(C31/C32)</f>
        <v>7.1508032497799894</v>
      </c>
      <c r="E34" s="33" t="s">
        <v>8</v>
      </c>
      <c r="F34" s="34">
        <f>ABS(F31/F32)</f>
        <v>9.6553819732887884</v>
      </c>
      <c r="G34" s="35">
        <f>ABS(G31/G32)</f>
        <v>4.292792761480789</v>
      </c>
    </row>
    <row r="35" spans="1:8" x14ac:dyDescent="0.25">
      <c r="A35" s="146" t="s">
        <v>37</v>
      </c>
      <c r="E35" s="146" t="s">
        <v>38</v>
      </c>
    </row>
    <row r="37" spans="1:8" ht="18.75" x14ac:dyDescent="0.3">
      <c r="A37" s="2" t="s">
        <v>15</v>
      </c>
      <c r="E37" s="126" t="s">
        <v>27</v>
      </c>
      <c r="F37" s="127"/>
      <c r="G37" s="127"/>
      <c r="H37" s="127"/>
    </row>
    <row r="38" spans="1:8" ht="18.75" x14ac:dyDescent="0.3">
      <c r="A38" s="2" t="s">
        <v>9</v>
      </c>
      <c r="E38" s="126" t="s">
        <v>9</v>
      </c>
      <c r="F38" s="127"/>
      <c r="G38" s="127"/>
      <c r="H38" s="127"/>
    </row>
    <row r="39" spans="1:8" ht="15.75" thickBot="1" x14ac:dyDescent="0.3">
      <c r="E39" s="36"/>
      <c r="F39" s="36"/>
      <c r="G39" s="36"/>
      <c r="H39" s="36"/>
    </row>
    <row r="40" spans="1:8" x14ac:dyDescent="0.25">
      <c r="A40" s="122" t="s">
        <v>0</v>
      </c>
      <c r="B40" s="124" t="s">
        <v>13</v>
      </c>
      <c r="C40" s="125"/>
      <c r="E40" s="122" t="s">
        <v>0</v>
      </c>
      <c r="F40" s="124" t="s">
        <v>13</v>
      </c>
      <c r="G40" s="125"/>
      <c r="H40" s="36"/>
    </row>
    <row r="41" spans="1:8" ht="15.75" thickBot="1" x14ac:dyDescent="0.3">
      <c r="A41" s="123"/>
      <c r="B41" s="4" t="s">
        <v>11</v>
      </c>
      <c r="C41" s="1" t="s">
        <v>1</v>
      </c>
      <c r="E41" s="123"/>
      <c r="F41" s="38" t="s">
        <v>11</v>
      </c>
      <c r="G41" s="37" t="s">
        <v>1</v>
      </c>
      <c r="H41" s="36"/>
    </row>
    <row r="42" spans="1:8" x14ac:dyDescent="0.25">
      <c r="A42" s="14" t="s">
        <v>3</v>
      </c>
      <c r="B42" s="15">
        <v>105609391.67839828</v>
      </c>
      <c r="C42" s="16">
        <v>39397110.41306892</v>
      </c>
      <c r="E42" s="45" t="s">
        <v>3</v>
      </c>
      <c r="F42" s="42">
        <v>76969501.825371444</v>
      </c>
      <c r="G42" s="41">
        <v>22092361.438265737</v>
      </c>
      <c r="H42" s="36"/>
    </row>
    <row r="43" spans="1:8" x14ac:dyDescent="0.25">
      <c r="A43" s="17" t="s">
        <v>4</v>
      </c>
      <c r="B43" s="18">
        <v>824480526.1161654</v>
      </c>
      <c r="C43" s="19">
        <v>234212881.31825778</v>
      </c>
      <c r="E43" s="46" t="s">
        <v>4</v>
      </c>
      <c r="F43" s="43">
        <v>80590005.976675972</v>
      </c>
      <c r="G43" s="39">
        <v>34714212.548885569</v>
      </c>
      <c r="H43" s="36"/>
    </row>
    <row r="44" spans="1:8" x14ac:dyDescent="0.25">
      <c r="A44" s="5" t="s">
        <v>5</v>
      </c>
      <c r="B44" s="18">
        <v>7510407.1571643427</v>
      </c>
      <c r="C44" s="19">
        <v>2442445.3672554223</v>
      </c>
      <c r="E44" s="47" t="s">
        <v>5</v>
      </c>
      <c r="F44" s="43">
        <v>0</v>
      </c>
      <c r="G44" s="39">
        <v>0</v>
      </c>
      <c r="H44" s="36"/>
    </row>
    <row r="45" spans="1:8" x14ac:dyDescent="0.25">
      <c r="A45" s="6" t="s">
        <v>14</v>
      </c>
      <c r="B45" s="18">
        <v>6287876</v>
      </c>
      <c r="C45" s="19">
        <v>3196437.3136308808</v>
      </c>
      <c r="E45" s="47" t="s">
        <v>28</v>
      </c>
      <c r="F45" s="43">
        <v>616204918.45600021</v>
      </c>
      <c r="G45" s="39">
        <v>180452169.22542879</v>
      </c>
      <c r="H45" s="36"/>
    </row>
    <row r="46" spans="1:8" x14ac:dyDescent="0.25">
      <c r="A46" s="6" t="s">
        <v>16</v>
      </c>
      <c r="B46" s="18">
        <v>-1241218.6266588531</v>
      </c>
      <c r="C46" s="19">
        <v>-338354.8008929154</v>
      </c>
      <c r="E46" s="48" t="s">
        <v>14</v>
      </c>
      <c r="F46" s="43">
        <v>24024504</v>
      </c>
      <c r="G46" s="39">
        <v>3156029.8315489115</v>
      </c>
      <c r="H46" s="36"/>
    </row>
    <row r="47" spans="1:8" x14ac:dyDescent="0.25">
      <c r="A47" s="6" t="s">
        <v>17</v>
      </c>
      <c r="B47" s="20">
        <v>7730774.7468916448</v>
      </c>
      <c r="C47" s="21">
        <v>3842186.8012665655</v>
      </c>
      <c r="E47" s="52" t="s">
        <v>2</v>
      </c>
      <c r="F47" s="53">
        <v>797788930.25804758</v>
      </c>
      <c r="G47" s="54">
        <v>240414773.04412898</v>
      </c>
      <c r="H47" s="36"/>
    </row>
    <row r="48" spans="1:8" x14ac:dyDescent="0.25">
      <c r="A48" s="8" t="s">
        <v>2</v>
      </c>
      <c r="B48" s="9">
        <v>950377757.07196081</v>
      </c>
      <c r="C48" s="10">
        <v>282752706.41258669</v>
      </c>
      <c r="E48" s="48" t="s">
        <v>7</v>
      </c>
      <c r="F48" s="44">
        <v>-66168079.621606231</v>
      </c>
      <c r="G48" s="40">
        <v>-52153305.439411178</v>
      </c>
      <c r="H48" s="36"/>
    </row>
    <row r="49" spans="1:8" ht="15.75" thickBot="1" x14ac:dyDescent="0.3">
      <c r="A49" s="6" t="s">
        <v>7</v>
      </c>
      <c r="B49" s="20">
        <v>-44203292</v>
      </c>
      <c r="C49" s="21">
        <v>-25720767.469581574</v>
      </c>
      <c r="E49" s="49" t="s">
        <v>10</v>
      </c>
      <c r="F49" s="50">
        <v>731620850.63644135</v>
      </c>
      <c r="G49" s="51">
        <v>188261467.60471779</v>
      </c>
      <c r="H49" s="36"/>
    </row>
    <row r="50" spans="1:8" ht="15.75" thickBot="1" x14ac:dyDescent="0.3">
      <c r="A50" s="7" t="s">
        <v>10</v>
      </c>
      <c r="B50" s="22">
        <v>906174465.07196081</v>
      </c>
      <c r="C50" s="23">
        <v>257031938.94300511</v>
      </c>
      <c r="E50" s="55" t="s">
        <v>8</v>
      </c>
      <c r="F50" s="56">
        <v>12.057005958467338</v>
      </c>
      <c r="G50" s="57">
        <v>4.6097705796122463</v>
      </c>
      <c r="H50" s="36"/>
    </row>
    <row r="51" spans="1:8" ht="15.75" thickBot="1" x14ac:dyDescent="0.3">
      <c r="A51" s="11" t="s">
        <v>8</v>
      </c>
      <c r="B51" s="12">
        <f>ABS(B48/B49)</f>
        <v>21.500157885796398</v>
      </c>
      <c r="C51" s="13">
        <f>ABS(C48/C49)</f>
        <v>10.993167554077907</v>
      </c>
      <c r="E51" s="146" t="s">
        <v>39</v>
      </c>
    </row>
    <row r="52" spans="1:8" x14ac:dyDescent="0.25">
      <c r="A52" s="146" t="s">
        <v>44</v>
      </c>
      <c r="B52" s="124"/>
      <c r="C52" s="125"/>
    </row>
    <row r="54" spans="1:8" ht="18.75" x14ac:dyDescent="0.3">
      <c r="A54" s="126" t="s">
        <v>19</v>
      </c>
      <c r="B54" s="127"/>
      <c r="C54" s="127"/>
      <c r="D54" s="127"/>
      <c r="E54" s="128" t="s">
        <v>29</v>
      </c>
      <c r="F54" s="129"/>
      <c r="G54" s="129"/>
      <c r="H54" s="129"/>
    </row>
    <row r="55" spans="1:8" ht="18.75" x14ac:dyDescent="0.3">
      <c r="A55" s="126" t="s">
        <v>9</v>
      </c>
      <c r="B55" s="127"/>
      <c r="C55" s="127"/>
      <c r="D55" s="127"/>
      <c r="E55" s="128" t="s">
        <v>9</v>
      </c>
      <c r="F55" s="129"/>
      <c r="G55" s="129"/>
      <c r="H55" s="129"/>
    </row>
    <row r="56" spans="1:8" ht="15.75" thickBot="1" x14ac:dyDescent="0.3">
      <c r="A56" s="24"/>
      <c r="B56" s="24"/>
      <c r="C56" s="24"/>
      <c r="D56" s="24"/>
      <c r="E56" s="36"/>
      <c r="F56" s="36"/>
      <c r="G56" s="36"/>
      <c r="H56" s="36"/>
    </row>
    <row r="57" spans="1:8" x14ac:dyDescent="0.25">
      <c r="A57" s="122" t="s">
        <v>0</v>
      </c>
      <c r="B57" s="124" t="s">
        <v>20</v>
      </c>
      <c r="C57" s="125"/>
      <c r="D57" s="24"/>
      <c r="E57" s="122" t="s">
        <v>0</v>
      </c>
      <c r="F57" s="124" t="s">
        <v>13</v>
      </c>
      <c r="G57" s="125"/>
      <c r="H57" s="36"/>
    </row>
    <row r="58" spans="1:8" ht="15.75" thickBot="1" x14ac:dyDescent="0.3">
      <c r="A58" s="123"/>
      <c r="B58" s="26" t="s">
        <v>11</v>
      </c>
      <c r="C58" s="25" t="s">
        <v>1</v>
      </c>
      <c r="D58" s="24"/>
      <c r="E58" s="123"/>
      <c r="F58" s="38" t="s">
        <v>11</v>
      </c>
      <c r="G58" s="37" t="s">
        <v>1</v>
      </c>
      <c r="H58" s="36"/>
    </row>
    <row r="59" spans="1:8" x14ac:dyDescent="0.25">
      <c r="A59" s="99" t="s">
        <v>21</v>
      </c>
      <c r="B59" s="106">
        <v>2366744.8120300784</v>
      </c>
      <c r="C59" s="105">
        <v>802601.59695837728</v>
      </c>
      <c r="D59" s="24"/>
      <c r="E59" s="14" t="s">
        <v>3</v>
      </c>
      <c r="F59" s="61"/>
      <c r="G59" s="60"/>
      <c r="H59" s="36"/>
    </row>
    <row r="60" spans="1:8" x14ac:dyDescent="0.25">
      <c r="A60" s="100" t="s">
        <v>22</v>
      </c>
      <c r="B60" s="107">
        <v>83782766.345864758</v>
      </c>
      <c r="C60" s="103">
        <v>28412096.532326546</v>
      </c>
      <c r="D60" s="24"/>
      <c r="E60" s="17" t="s">
        <v>4</v>
      </c>
      <c r="F60" s="62">
        <v>2463736496.4557672</v>
      </c>
      <c r="G60" s="62">
        <v>714543866.72617114</v>
      </c>
      <c r="H60" s="36"/>
    </row>
    <row r="61" spans="1:8" x14ac:dyDescent="0.25">
      <c r="A61" s="101" t="s">
        <v>23</v>
      </c>
      <c r="B61" s="107">
        <v>74670798.81954895</v>
      </c>
      <c r="C61" s="103">
        <v>25322080.384036798</v>
      </c>
      <c r="D61" s="24"/>
      <c r="E61" s="47" t="s">
        <v>5</v>
      </c>
      <c r="F61" s="62"/>
      <c r="G61" s="58"/>
      <c r="H61" s="36"/>
    </row>
    <row r="62" spans="1:8" x14ac:dyDescent="0.25">
      <c r="A62" s="102" t="s">
        <v>24</v>
      </c>
      <c r="B62" s="107">
        <v>12193551.495226201</v>
      </c>
      <c r="C62" s="103">
        <v>6237618.4299128922</v>
      </c>
      <c r="D62" s="24"/>
      <c r="E62" s="48" t="s">
        <v>14</v>
      </c>
      <c r="F62" s="62">
        <v>44843130.976863757</v>
      </c>
      <c r="G62" s="62">
        <v>18524595.063657928</v>
      </c>
      <c r="H62" s="36"/>
    </row>
    <row r="63" spans="1:8" s="96" customFormat="1" x14ac:dyDescent="0.25">
      <c r="A63" s="102" t="s">
        <v>34</v>
      </c>
      <c r="B63" s="109">
        <v>30775931.232028842</v>
      </c>
      <c r="C63" s="110">
        <v>8902593.7098412104</v>
      </c>
      <c r="E63" s="98"/>
      <c r="F63" s="97"/>
      <c r="G63" s="95"/>
    </row>
    <row r="64" spans="1:8" s="96" customFormat="1" x14ac:dyDescent="0.25">
      <c r="A64" s="102" t="s">
        <v>35</v>
      </c>
      <c r="B64" s="109">
        <v>2861915.4793404019</v>
      </c>
      <c r="C64" s="110">
        <v>826064.63383101183</v>
      </c>
      <c r="E64" s="98"/>
      <c r="F64" s="97"/>
      <c r="G64" s="95"/>
    </row>
    <row r="65" spans="1:8" x14ac:dyDescent="0.25">
      <c r="A65" s="102" t="s">
        <v>25</v>
      </c>
      <c r="B65" s="108">
        <v>171478.08169961267</v>
      </c>
      <c r="C65" s="104">
        <v>58189.97758217618</v>
      </c>
      <c r="D65" s="24"/>
      <c r="E65" s="48" t="s">
        <v>6</v>
      </c>
      <c r="F65" s="63"/>
      <c r="G65" s="59"/>
      <c r="H65" s="36"/>
    </row>
    <row r="66" spans="1:8" x14ac:dyDescent="0.25">
      <c r="A66" s="30" t="s">
        <v>2</v>
      </c>
      <c r="B66" s="74">
        <f>SUM(B59:B65)</f>
        <v>206823186.26573884</v>
      </c>
      <c r="C66" s="75">
        <f>SUM(C59:C65)</f>
        <v>70561245.26448901</v>
      </c>
      <c r="D66" s="24"/>
      <c r="E66" s="52" t="s">
        <v>2</v>
      </c>
      <c r="F66" s="53">
        <v>2508579627.432631</v>
      </c>
      <c r="G66" s="54">
        <v>733068461.78982902</v>
      </c>
      <c r="H66" s="36"/>
    </row>
    <row r="67" spans="1:8" x14ac:dyDescent="0.25">
      <c r="A67" s="28" t="s">
        <v>7</v>
      </c>
      <c r="B67" s="112">
        <v>-58511880</v>
      </c>
      <c r="C67" s="111">
        <v>-27928370.795388617</v>
      </c>
      <c r="D67" s="24"/>
      <c r="E67" s="48" t="s">
        <v>7</v>
      </c>
      <c r="F67" s="68">
        <v>-190673402.72493574</v>
      </c>
      <c r="G67" s="68">
        <v>-101119990.23448853</v>
      </c>
      <c r="H67" s="36"/>
    </row>
    <row r="68" spans="1:8" ht="15.75" thickBot="1" x14ac:dyDescent="0.3">
      <c r="A68" s="29" t="s">
        <v>10</v>
      </c>
      <c r="B68" s="113">
        <v>148311306.26573884</v>
      </c>
      <c r="C68" s="114">
        <v>42632874.469100393</v>
      </c>
      <c r="D68" s="24"/>
      <c r="E68" s="49" t="s">
        <v>10</v>
      </c>
      <c r="F68" s="22">
        <v>2317906224.7076955</v>
      </c>
      <c r="G68" s="23">
        <v>631948471.55534053</v>
      </c>
      <c r="H68" s="36"/>
    </row>
    <row r="69" spans="1:8" ht="15.75" thickBot="1" x14ac:dyDescent="0.3">
      <c r="A69" s="33" t="s">
        <v>8</v>
      </c>
      <c r="B69" s="34">
        <f>ABS(B66/B67)</f>
        <v>3.5347212611479728</v>
      </c>
      <c r="C69" s="35">
        <f>ABS(C66/C67)</f>
        <v>2.5265077501813926</v>
      </c>
      <c r="D69" s="24"/>
      <c r="E69" s="55" t="s">
        <v>8</v>
      </c>
      <c r="F69" s="56">
        <f>ABS(F66/F67)</f>
        <v>13.156421354956844</v>
      </c>
      <c r="G69" s="57">
        <f>ABS(G66/G67)</f>
        <v>7.2494910263530139</v>
      </c>
      <c r="H69" s="36"/>
    </row>
    <row r="70" spans="1:8" x14ac:dyDescent="0.25">
      <c r="A70" s="146" t="s">
        <v>36</v>
      </c>
      <c r="E70" s="146" t="s">
        <v>40</v>
      </c>
    </row>
    <row r="71" spans="1:8" s="121" customFormat="1" x14ac:dyDescent="0.25">
      <c r="A71" s="146"/>
      <c r="E71" s="146"/>
    </row>
    <row r="72" spans="1:8" ht="18.75" x14ac:dyDescent="0.3">
      <c r="A72" s="128" t="s">
        <v>31</v>
      </c>
      <c r="B72" s="129"/>
      <c r="C72" s="129"/>
      <c r="D72" s="129"/>
      <c r="E72" s="128" t="s">
        <v>32</v>
      </c>
      <c r="F72" s="129"/>
      <c r="G72" s="129"/>
      <c r="H72" s="129"/>
    </row>
    <row r="73" spans="1:8" ht="18.75" x14ac:dyDescent="0.3">
      <c r="A73" s="128" t="s">
        <v>9</v>
      </c>
      <c r="B73" s="129"/>
      <c r="C73" s="129"/>
      <c r="D73" s="129"/>
      <c r="E73" s="128" t="s">
        <v>9</v>
      </c>
      <c r="F73" s="129"/>
      <c r="G73" s="129"/>
      <c r="H73" s="129"/>
    </row>
    <row r="74" spans="1:8" ht="15.75" thickBot="1" x14ac:dyDescent="0.3">
      <c r="A74" s="64"/>
      <c r="B74" s="64"/>
      <c r="C74" s="64"/>
      <c r="D74" s="64"/>
      <c r="E74" s="64"/>
      <c r="F74" s="64"/>
      <c r="G74" s="64"/>
      <c r="H74" s="64"/>
    </row>
    <row r="75" spans="1:8" x14ac:dyDescent="0.25">
      <c r="A75" s="122" t="s">
        <v>0</v>
      </c>
      <c r="B75" s="124" t="s">
        <v>13</v>
      </c>
      <c r="C75" s="125"/>
      <c r="D75" s="64"/>
      <c r="E75" s="122" t="s">
        <v>0</v>
      </c>
      <c r="F75" s="124" t="s">
        <v>13</v>
      </c>
      <c r="G75" s="125"/>
      <c r="H75" s="64"/>
    </row>
    <row r="76" spans="1:8" ht="15.75" thickBot="1" x14ac:dyDescent="0.3">
      <c r="A76" s="123"/>
      <c r="B76" s="67" t="s">
        <v>11</v>
      </c>
      <c r="C76" s="65" t="s">
        <v>1</v>
      </c>
      <c r="D76" s="64"/>
      <c r="E76" s="123"/>
      <c r="F76" s="67" t="s">
        <v>11</v>
      </c>
      <c r="G76" s="65" t="s">
        <v>1</v>
      </c>
      <c r="H76" s="64"/>
    </row>
    <row r="77" spans="1:8" x14ac:dyDescent="0.25">
      <c r="A77" s="81" t="s">
        <v>3</v>
      </c>
      <c r="B77" s="82">
        <v>3443010781.9101377</v>
      </c>
      <c r="C77" s="83">
        <v>761007317.75710595</v>
      </c>
      <c r="D77" s="64"/>
      <c r="E77" s="81" t="s">
        <v>3</v>
      </c>
      <c r="F77" s="82"/>
      <c r="G77" s="83"/>
      <c r="H77" s="64"/>
    </row>
    <row r="78" spans="1:8" x14ac:dyDescent="0.25">
      <c r="A78" s="85" t="s">
        <v>4</v>
      </c>
      <c r="B78" s="86">
        <v>92129690.936312601</v>
      </c>
      <c r="C78" s="87">
        <v>27700937.966591757</v>
      </c>
      <c r="D78" s="64"/>
      <c r="E78" s="85" t="s">
        <v>4</v>
      </c>
      <c r="F78" s="86">
        <v>294090448.06850111</v>
      </c>
      <c r="G78" s="87">
        <v>82640322.213471487</v>
      </c>
      <c r="H78" s="64"/>
    </row>
    <row r="79" spans="1:8" x14ac:dyDescent="0.25">
      <c r="A79" s="70" t="s">
        <v>5</v>
      </c>
      <c r="B79" s="86">
        <v>4357337.1240392961</v>
      </c>
      <c r="C79" s="87">
        <v>2024134.7263186546</v>
      </c>
      <c r="D79" s="64"/>
      <c r="E79" s="70" t="s">
        <v>5</v>
      </c>
      <c r="F79" s="86"/>
      <c r="G79" s="87"/>
      <c r="H79" s="64"/>
    </row>
    <row r="80" spans="1:8" x14ac:dyDescent="0.25">
      <c r="A80" s="71" t="s">
        <v>14</v>
      </c>
      <c r="B80" s="86">
        <v>27949885.833333332</v>
      </c>
      <c r="C80" s="87">
        <v>14208304.678621177</v>
      </c>
      <c r="D80" s="64"/>
      <c r="E80" s="71" t="s">
        <v>14</v>
      </c>
      <c r="F80" s="86"/>
      <c r="G80" s="87"/>
      <c r="H80" s="64"/>
    </row>
    <row r="81" spans="1:10" x14ac:dyDescent="0.25">
      <c r="A81" s="71" t="s">
        <v>6</v>
      </c>
      <c r="B81" s="88">
        <v>-433400</v>
      </c>
      <c r="C81" s="79">
        <v>-113550.3595762772</v>
      </c>
      <c r="D81" s="64"/>
      <c r="E81" s="71" t="s">
        <v>28</v>
      </c>
      <c r="F81" s="86">
        <v>93238932.989195511</v>
      </c>
      <c r="G81" s="87">
        <v>26231387.89906669</v>
      </c>
      <c r="H81" s="64"/>
    </row>
    <row r="82" spans="1:10" x14ac:dyDescent="0.25">
      <c r="A82" s="73" t="s">
        <v>2</v>
      </c>
      <c r="B82" s="74">
        <f>SUM(B77:B81)</f>
        <v>3567014295.803823</v>
      </c>
      <c r="C82" s="74">
        <f>SUM(C77:C81)</f>
        <v>804827144.76906121</v>
      </c>
      <c r="D82" s="64"/>
      <c r="E82" s="71" t="s">
        <v>6</v>
      </c>
      <c r="F82" s="88"/>
      <c r="G82" s="79"/>
      <c r="H82" s="64"/>
    </row>
    <row r="83" spans="1:10" x14ac:dyDescent="0.25">
      <c r="A83" s="71" t="s">
        <v>7</v>
      </c>
      <c r="B83" s="88">
        <v>-176688691.66666669</v>
      </c>
      <c r="C83" s="79">
        <v>-99172703.191126063</v>
      </c>
      <c r="D83" s="64"/>
      <c r="E83" s="73" t="s">
        <v>2</v>
      </c>
      <c r="F83" s="74">
        <f>SUM(F77:F82)</f>
        <v>387329381.05769664</v>
      </c>
      <c r="G83" s="75">
        <f>SUM(G77:G82)</f>
        <v>108871710.11253817</v>
      </c>
      <c r="H83" s="64"/>
    </row>
    <row r="84" spans="1:10" ht="15.75" thickBot="1" x14ac:dyDescent="0.3">
      <c r="A84" s="72" t="s">
        <v>10</v>
      </c>
      <c r="B84" s="92">
        <v>2950638435.2829103</v>
      </c>
      <c r="C84" s="93">
        <v>621346752.66962326</v>
      </c>
      <c r="D84" s="64"/>
      <c r="E84" s="71" t="s">
        <v>7</v>
      </c>
      <c r="F84" s="88">
        <v>-42365400</v>
      </c>
      <c r="G84" s="79">
        <v>-31236564.374534659</v>
      </c>
      <c r="H84" s="64"/>
    </row>
    <row r="85" spans="1:10" ht="15.75" thickBot="1" x14ac:dyDescent="0.3">
      <c r="A85" s="76" t="s">
        <v>8</v>
      </c>
      <c r="B85" s="77">
        <f>ABS(B82/B83)</f>
        <v>20.188130107008767</v>
      </c>
      <c r="C85" s="78">
        <f>ABS(C82/C83)</f>
        <v>8.1154099754445017</v>
      </c>
      <c r="D85" s="64"/>
      <c r="E85" s="72" t="s">
        <v>10</v>
      </c>
      <c r="F85" s="92">
        <f>F83+F84</f>
        <v>344963981.05769664</v>
      </c>
      <c r="G85" s="93">
        <f>G83+G84</f>
        <v>77635145.738003522</v>
      </c>
      <c r="H85" s="64"/>
    </row>
    <row r="86" spans="1:10" ht="15.75" thickBot="1" x14ac:dyDescent="0.3">
      <c r="A86" s="146" t="s">
        <v>43</v>
      </c>
      <c r="E86" s="76" t="s">
        <v>8</v>
      </c>
      <c r="F86" s="77">
        <f>ABS(F83/F84)</f>
        <v>9.1425876082297499</v>
      </c>
      <c r="G86" s="78">
        <f>ABS(G83/G84)</f>
        <v>3.4853932336199849</v>
      </c>
      <c r="H86" s="64"/>
    </row>
    <row r="87" spans="1:10" x14ac:dyDescent="0.25">
      <c r="E87" s="146" t="s">
        <v>41</v>
      </c>
    </row>
    <row r="88" spans="1:10" s="64" customFormat="1" ht="18.75" x14ac:dyDescent="0.3">
      <c r="A88" s="128" t="s">
        <v>33</v>
      </c>
      <c r="B88" s="129"/>
      <c r="C88" s="129"/>
      <c r="D88" s="129"/>
      <c r="E88" s="80"/>
      <c r="F88" s="80"/>
      <c r="G88" s="80"/>
      <c r="H88" s="80"/>
      <c r="I88" s="80"/>
      <c r="J88" s="80"/>
    </row>
    <row r="89" spans="1:10" s="64" customFormat="1" ht="18.75" x14ac:dyDescent="0.3">
      <c r="A89" s="128" t="s">
        <v>9</v>
      </c>
      <c r="B89" s="129"/>
      <c r="C89" s="129"/>
      <c r="D89" s="129"/>
      <c r="E89" s="80"/>
      <c r="F89" s="80"/>
      <c r="G89" s="80"/>
      <c r="H89" s="80"/>
      <c r="I89" s="80"/>
      <c r="J89" s="80"/>
    </row>
    <row r="90" spans="1:10" s="64" customFormat="1" ht="15.75" thickBot="1" x14ac:dyDescent="0.3">
      <c r="E90" s="80"/>
      <c r="F90" s="80"/>
      <c r="G90" s="80"/>
      <c r="H90" s="80"/>
      <c r="I90" s="80"/>
      <c r="J90" s="80"/>
    </row>
    <row r="91" spans="1:10" s="64" customFormat="1" x14ac:dyDescent="0.25">
      <c r="A91" s="122" t="s">
        <v>0</v>
      </c>
      <c r="B91" s="124" t="s">
        <v>13</v>
      </c>
      <c r="C91" s="125"/>
      <c r="E91" s="80"/>
      <c r="F91" s="80"/>
      <c r="G91" s="80"/>
      <c r="H91" s="80"/>
      <c r="I91" s="80"/>
      <c r="J91" s="80"/>
    </row>
    <row r="92" spans="1:10" s="64" customFormat="1" ht="15.75" thickBot="1" x14ac:dyDescent="0.3">
      <c r="A92" s="123"/>
      <c r="B92" s="67" t="s">
        <v>11</v>
      </c>
      <c r="C92" s="65" t="s">
        <v>1</v>
      </c>
      <c r="E92" s="132"/>
      <c r="F92" s="132"/>
      <c r="G92" s="80"/>
      <c r="H92" s="80"/>
      <c r="I92" s="80"/>
      <c r="J92" s="80"/>
    </row>
    <row r="93" spans="1:10" s="64" customFormat="1" x14ac:dyDescent="0.25">
      <c r="A93" s="81" t="s">
        <v>3</v>
      </c>
      <c r="B93" s="82">
        <v>455242587.87526447</v>
      </c>
      <c r="C93" s="83">
        <v>141477701.1757699</v>
      </c>
      <c r="E93" s="84"/>
      <c r="F93" s="84"/>
      <c r="G93" s="80"/>
      <c r="H93" s="80"/>
      <c r="I93" s="80"/>
      <c r="J93" s="80"/>
    </row>
    <row r="94" spans="1:10" s="64" customFormat="1" x14ac:dyDescent="0.25">
      <c r="A94" s="85" t="s">
        <v>4</v>
      </c>
      <c r="B94" s="86">
        <v>42249200</v>
      </c>
      <c r="C94" s="87">
        <v>10917996.133683702</v>
      </c>
      <c r="E94" s="84"/>
      <c r="F94" s="84"/>
      <c r="G94" s="80"/>
      <c r="H94" s="80"/>
      <c r="I94" s="80"/>
      <c r="J94" s="80"/>
    </row>
    <row r="95" spans="1:10" s="64" customFormat="1" x14ac:dyDescent="0.25">
      <c r="A95" s="70" t="s">
        <v>5</v>
      </c>
      <c r="B95" s="86">
        <v>18925415.791004665</v>
      </c>
      <c r="C95" s="87">
        <v>8872352.4218497407</v>
      </c>
      <c r="E95" s="84"/>
      <c r="F95" s="84"/>
      <c r="G95" s="80"/>
      <c r="H95" s="80"/>
      <c r="I95" s="80"/>
      <c r="J95" s="80"/>
    </row>
    <row r="96" spans="1:10" s="64" customFormat="1" x14ac:dyDescent="0.25">
      <c r="A96" s="71" t="s">
        <v>14</v>
      </c>
      <c r="B96" s="86">
        <v>41094098.666666664</v>
      </c>
      <c r="C96" s="87">
        <v>5744878.9689091872</v>
      </c>
      <c r="E96" s="84"/>
      <c r="F96" s="84"/>
      <c r="G96" s="80"/>
      <c r="H96" s="80"/>
      <c r="I96" s="80"/>
      <c r="J96" s="80"/>
    </row>
    <row r="97" spans="1:10" s="64" customFormat="1" x14ac:dyDescent="0.25">
      <c r="A97" s="71" t="s">
        <v>6</v>
      </c>
      <c r="B97" s="88">
        <v>3111706.2857142868</v>
      </c>
      <c r="C97" s="79">
        <v>965292.35043375869</v>
      </c>
      <c r="E97" s="89"/>
      <c r="F97" s="90"/>
      <c r="G97" s="80"/>
      <c r="H97" s="80"/>
      <c r="I97" s="80"/>
      <c r="J97" s="80"/>
    </row>
    <row r="98" spans="1:10" s="64" customFormat="1" x14ac:dyDescent="0.25">
      <c r="A98" s="73" t="s">
        <v>2</v>
      </c>
      <c r="B98" s="74">
        <f>SUM(B93:B97)</f>
        <v>560623008.61865008</v>
      </c>
      <c r="C98" s="74">
        <f>SUM(C93:C97)</f>
        <v>167978221.05064628</v>
      </c>
      <c r="E98" s="91"/>
      <c r="F98" s="91"/>
      <c r="G98" s="80"/>
      <c r="H98" s="80"/>
      <c r="I98" s="80"/>
      <c r="J98" s="80"/>
    </row>
    <row r="99" spans="1:10" s="64" customFormat="1" x14ac:dyDescent="0.25">
      <c r="A99" s="71" t="s">
        <v>7</v>
      </c>
      <c r="B99" s="88">
        <v>-89175640</v>
      </c>
      <c r="C99" s="79">
        <v>-69736531.39940162</v>
      </c>
      <c r="E99" s="89"/>
      <c r="F99" s="90"/>
      <c r="G99" s="80"/>
      <c r="H99" s="80"/>
      <c r="I99" s="80"/>
      <c r="J99" s="80"/>
    </row>
    <row r="100" spans="1:10" s="64" customFormat="1" ht="15.75" thickBot="1" x14ac:dyDescent="0.3">
      <c r="A100" s="72" t="s">
        <v>10</v>
      </c>
      <c r="B100" s="92">
        <v>471447368.61865008</v>
      </c>
      <c r="C100" s="93">
        <v>98241689.651244655</v>
      </c>
      <c r="E100" s="89"/>
      <c r="F100" s="89"/>
      <c r="G100" s="80"/>
      <c r="H100" s="80"/>
      <c r="I100" s="80"/>
      <c r="J100" s="80"/>
    </row>
    <row r="101" spans="1:10" s="64" customFormat="1" ht="15.75" thickBot="1" x14ac:dyDescent="0.3">
      <c r="A101" s="76" t="s">
        <v>8</v>
      </c>
      <c r="B101" s="77">
        <f>ABS(B98/B99)</f>
        <v>6.2867281761998015</v>
      </c>
      <c r="C101" s="78">
        <f>ABS(C98/C99)</f>
        <v>2.4087550338370805</v>
      </c>
      <c r="E101" s="94"/>
      <c r="F101" s="94"/>
      <c r="G101" s="80"/>
      <c r="H101" s="80"/>
      <c r="I101" s="80"/>
      <c r="J101" s="80"/>
    </row>
    <row r="102" spans="1:10" x14ac:dyDescent="0.25">
      <c r="A102" s="146" t="s">
        <v>42</v>
      </c>
    </row>
  </sheetData>
  <mergeCells count="39">
    <mergeCell ref="E5:E6"/>
    <mergeCell ref="F5:G5"/>
    <mergeCell ref="A88:D88"/>
    <mergeCell ref="A89:D89"/>
    <mergeCell ref="A91:A92"/>
    <mergeCell ref="B91:C91"/>
    <mergeCell ref="E92:F92"/>
    <mergeCell ref="A75:A76"/>
    <mergeCell ref="B75:C75"/>
    <mergeCell ref="E72:H72"/>
    <mergeCell ref="E73:H73"/>
    <mergeCell ref="E75:E76"/>
    <mergeCell ref="F75:G75"/>
    <mergeCell ref="A5:A6"/>
    <mergeCell ref="B5:C5"/>
    <mergeCell ref="A1:D1"/>
    <mergeCell ref="A72:D72"/>
    <mergeCell ref="A73:D73"/>
    <mergeCell ref="B57:C57"/>
    <mergeCell ref="A57:A58"/>
    <mergeCell ref="E21:H21"/>
    <mergeCell ref="E22:H22"/>
    <mergeCell ref="E24:E25"/>
    <mergeCell ref="F24:G24"/>
    <mergeCell ref="E37:H37"/>
    <mergeCell ref="E57:E58"/>
    <mergeCell ref="F57:G57"/>
    <mergeCell ref="B52:C52"/>
    <mergeCell ref="A24:A25"/>
    <mergeCell ref="B24:C24"/>
    <mergeCell ref="A54:D54"/>
    <mergeCell ref="A55:D55"/>
    <mergeCell ref="A40:A41"/>
    <mergeCell ref="B40:C40"/>
    <mergeCell ref="E38:H38"/>
    <mergeCell ref="F40:G40"/>
    <mergeCell ref="E40:E41"/>
    <mergeCell ref="E54:H54"/>
    <mergeCell ref="E55:H55"/>
  </mergeCells>
  <hyperlinks>
    <hyperlink ref="A35" r:id="rId1" xr:uid="{BFD50DBF-F8B3-4423-B23C-D6176E3A4605}"/>
    <hyperlink ref="E35" r:id="rId2" xr:uid="{EC88D9DB-6163-4B90-BB30-BC888DEF793D}"/>
    <hyperlink ref="A52" r:id="rId3" xr:uid="{E717F709-9769-4868-91B1-601D24D82EDE}"/>
    <hyperlink ref="E51" r:id="rId4" xr:uid="{8CF24BC8-F9BE-4F1B-92E3-EEAA76BC51F1}"/>
    <hyperlink ref="E70" r:id="rId5" xr:uid="{B514390B-4709-4B06-AAB0-BCB81E4B957A}"/>
    <hyperlink ref="A70" r:id="rId6" display="https://ccta.net/680FORWARD-2022-MPDG-Mega-Application-Resource-Page/" xr:uid="{FF617997-A39F-4BAF-9C1D-2ABB4719CCA5}"/>
    <hyperlink ref="A86" r:id="rId7" xr:uid="{7A08B23F-929C-4376-B28C-4CB21032A763}"/>
    <hyperlink ref="E87" r:id="rId8" xr:uid="{64071C9C-F4EC-4384-93AE-CD4579F2484F}"/>
    <hyperlink ref="A102" r:id="rId9" xr:uid="{979E1666-DBBF-4318-AC8F-9D8831BE6DF9}"/>
  </hyperlinks>
  <pageMargins left="0.7" right="0.7" top="0.75" bottom="0.75" header="0.3" footer="0.3"/>
  <pageSetup orientation="portrait"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>Fehr &amp; Peers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 Lisska</dc:creator>
  <cp:keywords/>
  <dc:description/>
  <cp:lastModifiedBy>Transportation</cp:lastModifiedBy>
  <cp:revision/>
  <cp:lastPrinted>2021-06-04T00:59:18Z</cp:lastPrinted>
  <dcterms:created xsi:type="dcterms:W3CDTF">2013-05-29T20:01:52Z</dcterms:created>
  <dcterms:modified xsi:type="dcterms:W3CDTF">2022-05-22T19:01:12Z</dcterms:modified>
  <cp:category/>
  <cp:contentStatus/>
</cp:coreProperties>
</file>